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0" windowHeight="4860" tabRatio="548" firstSheet="1" activeTab="1"/>
  </bookViews>
  <sheets>
    <sheet name="PMEF-JV Y PMEF-GJ" sheetId="1" state="hidden" r:id="rId1"/>
    <sheet name="PROG. EXPERIENCIALES" sheetId="2" r:id="rId2"/>
  </sheets>
  <definedNames/>
  <calcPr fullCalcOnLoad="1"/>
</workbook>
</file>

<file path=xl/sharedStrings.xml><?xml version="1.0" encoding="utf-8"?>
<sst xmlns="http://schemas.openxmlformats.org/spreadsheetml/2006/main" count="98" uniqueCount="56">
  <si>
    <t>MODULO A</t>
  </si>
  <si>
    <t>MODULO B</t>
  </si>
  <si>
    <t>BECAS</t>
  </si>
  <si>
    <t>SALARIO MÍNIMO INTERPROFESIONAL</t>
  </si>
  <si>
    <t>75% S.M.I.</t>
  </si>
  <si>
    <t>CUOTA S.S.</t>
  </si>
  <si>
    <t>S.M.I./ DÍA</t>
  </si>
  <si>
    <t>PERSONAL APOYO</t>
  </si>
  <si>
    <t>EMPRESA</t>
  </si>
  <si>
    <t>TRABAJ</t>
  </si>
  <si>
    <t>TOTAL</t>
  </si>
  <si>
    <t>CONTINGENCIAS COMUNES</t>
  </si>
  <si>
    <t>FONDO GARANTÍA SALARIAL</t>
  </si>
  <si>
    <t>NÚMERO DE ALUMNOS TRABAJADORES</t>
  </si>
  <si>
    <t>MODULOS AB</t>
  </si>
  <si>
    <t>SALARIOS</t>
  </si>
  <si>
    <t>Columna1</t>
  </si>
  <si>
    <t>Total</t>
  </si>
  <si>
    <t>3 MESES</t>
  </si>
  <si>
    <t>9 MESES</t>
  </si>
  <si>
    <t>6 MESES</t>
  </si>
  <si>
    <t>1 (FORMACIÓN)</t>
  </si>
  <si>
    <t>2 (FORMACIÓN + TRABAJO)</t>
  </si>
  <si>
    <t>COORDINADOR/A</t>
  </si>
  <si>
    <t>FP 2º GRADO, ADMINISTRATIVOS, ETC</t>
  </si>
  <si>
    <t>SALARIOS PMEF-JV</t>
  </si>
  <si>
    <t>FORMADOR (OTROS)</t>
  </si>
  <si>
    <t>TOTAL ETAPA (6 MESES)</t>
  </si>
  <si>
    <t>TOTAL ETAPA (9 MESES)</t>
  </si>
  <si>
    <t>TOTAL MES (INCLUIDA PRORRATA P.E.)</t>
  </si>
  <si>
    <t>1ª ETAPA PMEF-JV. FORMACIÓN</t>
  </si>
  <si>
    <t>2ª ETAPA PMEF-JV, FORM EN ALT.</t>
  </si>
  <si>
    <t>ETAPAS</t>
  </si>
  <si>
    <t xml:space="preserve">FORMADOR Y PERSONAL DE APOYO TITULADOS SUPERIORES Y MEDIOS </t>
  </si>
  <si>
    <r>
      <t xml:space="preserve">COSTES MÁXIMO PERSONAL PMEF </t>
    </r>
    <r>
      <rPr>
        <b/>
        <sz val="10"/>
        <rFont val="Arial"/>
        <family val="2"/>
      </rPr>
      <t>(JORNADA COMPLETA/AÑO)</t>
    </r>
  </si>
  <si>
    <t>CÁLCULO DE LOS MÓDULOS ECONÓMICOS PARA PMEF-JV y PMEF-GJ</t>
  </si>
  <si>
    <t>DESEMPLEO</t>
  </si>
  <si>
    <t>CONTINGENCIAS PROFESIONALES IT</t>
  </si>
  <si>
    <t>CÁLCULO DE LA SUBVENCIÓN PMEF-JV y PMEF-GJ</t>
  </si>
  <si>
    <t>MÓDULOS A Y B</t>
  </si>
  <si>
    <t>100% S.M.I.</t>
  </si>
  <si>
    <t>TOTAL MES (INCLUIDA PRORRATA P.EXT.)</t>
  </si>
  <si>
    <t>TOTAL ETAPA (12 MESES)</t>
  </si>
  <si>
    <t>MÓDULO B</t>
  </si>
  <si>
    <t>TOTAL (MODULOS A Y B)</t>
  </si>
  <si>
    <t xml:space="preserve">TOTAL </t>
  </si>
  <si>
    <t xml:space="preserve"> </t>
  </si>
  <si>
    <t>COSTES MÁXIMO PERSONAL PMEF-MY  (JORNADA COMPLETA/AÑO)</t>
  </si>
  <si>
    <t>CÁLCULO DE LA SUBVENCIÓN PROGRAMA MIXTO EMPLEO-FORMACION (PMEF-MY) A 12 MESES</t>
  </si>
  <si>
    <t>CÁLCULO DE LA SUBVENCIÓN PROGRAMA MIXTO EMPLEO-FORMACION (PMEF-MY) A 9 MESES</t>
  </si>
  <si>
    <t>COTIZACIONES A LA SEGURIDAD SOCIAL PARA CONTRATOS EN ALTERNANCIA 2023</t>
  </si>
  <si>
    <t>F. PROFESIONAL</t>
  </si>
  <si>
    <t>MEI</t>
  </si>
  <si>
    <t>CÁLCULO DE LOS MÓDULOS ECONÓMICOS PARA PMEF-EXPERIENCIALES 2024</t>
  </si>
  <si>
    <t>SALARIOS PMEF-EXPERIENCIALES 2024</t>
  </si>
  <si>
    <t>COSTE SEMESTRE/TRABAJADOR PMEF-EXPERIENCIALES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</si>
</sst>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[$€-1]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0000"/>
    <numFmt numFmtId="171" formatCode="0.0000"/>
    <numFmt numFmtId="172" formatCode="0.000"/>
    <numFmt numFmtId="173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8"/>
      <color indexed="63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1"/>
      <color indexed="8"/>
      <name val="Trebuchet MS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56"/>
      <name val="Calibri"/>
      <family val="2"/>
    </font>
    <font>
      <b/>
      <sz val="11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thin"/>
      <right style="medium">
        <color indexed="3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/>
    </border>
    <border>
      <left style="medium">
        <color indexed="30"/>
      </left>
      <right/>
      <top/>
      <bottom style="thin"/>
    </border>
    <border>
      <left/>
      <right style="thin"/>
      <top/>
      <bottom style="thin"/>
    </border>
    <border>
      <left style="medium">
        <color indexed="30"/>
      </left>
      <right/>
      <top style="thin"/>
      <bottom style="thin"/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/>
      <top style="thin"/>
      <bottom/>
    </border>
    <border>
      <left style="thin"/>
      <right style="thin"/>
      <top style="thin"/>
      <bottom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/>
      <top style="thin"/>
      <bottom style="thin"/>
    </border>
    <border>
      <left/>
      <right style="thin"/>
      <top/>
      <bottom/>
    </border>
    <border>
      <left style="medium">
        <color indexed="1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18"/>
      </right>
      <top style="thin">
        <color indexed="22"/>
      </top>
      <bottom style="thin">
        <color indexed="22"/>
      </bottom>
    </border>
    <border>
      <left style="medium">
        <color indexed="18"/>
      </left>
      <right style="thin"/>
      <top style="thin"/>
      <bottom style="thin"/>
    </border>
    <border>
      <left style="thin"/>
      <right style="medium">
        <color indexed="18"/>
      </right>
      <top style="thin"/>
      <bottom style="thin"/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/>
      <right style="thin"/>
      <top style="thin"/>
      <bottom style="medium">
        <color indexed="18"/>
      </bottom>
    </border>
    <border>
      <left>
        <color indexed="63"/>
      </left>
      <right style="thin">
        <color indexed="8"/>
      </right>
      <top style="double">
        <color indexed="62"/>
      </top>
      <bottom style="medium">
        <color indexed="18"/>
      </bottom>
    </border>
    <border>
      <left>
        <color indexed="63"/>
      </left>
      <right style="medium">
        <color indexed="18"/>
      </right>
      <top style="double">
        <color indexed="62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thin"/>
      <top style="thin"/>
      <bottom/>
    </border>
    <border>
      <left style="medium">
        <color indexed="30"/>
      </left>
      <right style="thin"/>
      <top/>
      <bottom/>
    </border>
    <border>
      <left style="medium">
        <color indexed="30"/>
      </left>
      <right style="thin"/>
      <top/>
      <bottom style="thin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>
        <color indexed="30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medium">
        <color indexed="18"/>
      </right>
      <top>
        <color indexed="63"/>
      </top>
      <bottom style="thick">
        <color indexed="62"/>
      </bottom>
    </border>
    <border>
      <left style="thin"/>
      <right>
        <color indexed="63"/>
      </right>
      <top style="thin"/>
      <bottom style="thin"/>
    </border>
    <border>
      <left style="medium">
        <color indexed="18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30"/>
      </top>
      <bottom>
        <color indexed="63"/>
      </bottom>
    </border>
    <border>
      <left style="medium">
        <color indexed="18"/>
      </left>
      <right style="thin"/>
      <top style="thin"/>
      <bottom/>
    </border>
    <border>
      <left style="medium">
        <color indexed="18"/>
      </left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18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6" fillId="2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13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64" fontId="0" fillId="33" borderId="10" xfId="0" applyNumberFormat="1" applyFill="1" applyBorder="1" applyAlignment="1">
      <alignment vertical="center"/>
    </xf>
    <xf numFmtId="164" fontId="0" fillId="33" borderId="0" xfId="0" applyNumberForma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164" fontId="10" fillId="34" borderId="0" xfId="0" applyNumberFormat="1" applyFont="1" applyFill="1" applyBorder="1" applyAlignment="1">
      <alignment vertical="center"/>
    </xf>
    <xf numFmtId="165" fontId="10" fillId="34" borderId="13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7" xfId="0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164" fontId="0" fillId="33" borderId="13" xfId="0" applyNumberForma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165" fontId="0" fillId="33" borderId="0" xfId="0" applyNumberForma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64" fontId="0" fillId="33" borderId="21" xfId="0" applyNumberFormat="1" applyFill="1" applyBorder="1" applyAlignment="1">
      <alignment vertical="center"/>
    </xf>
    <xf numFmtId="165" fontId="0" fillId="33" borderId="21" xfId="0" applyNumberForma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3" xfId="0" applyFont="1" applyFill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64" fontId="13" fillId="0" borderId="11" xfId="0" applyNumberFormat="1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164" fontId="13" fillId="0" borderId="11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0" fillId="0" borderId="0" xfId="0" applyNumberFormat="1" applyFill="1" applyBorder="1" applyAlignment="1">
      <alignment/>
    </xf>
    <xf numFmtId="43" fontId="56" fillId="0" borderId="0" xfId="49" applyFont="1" applyAlignment="1">
      <alignment/>
    </xf>
    <xf numFmtId="0" fontId="16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2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8" fillId="31" borderId="11" xfId="55" applyFont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64" fontId="1" fillId="33" borderId="28" xfId="0" applyNumberFormat="1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28" xfId="0" applyFont="1" applyFill="1" applyBorder="1" applyAlignment="1">
      <alignment vertical="center"/>
    </xf>
    <xf numFmtId="0" fontId="1" fillId="33" borderId="29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64" fontId="1" fillId="0" borderId="0" xfId="0" applyNumberFormat="1" applyFont="1" applyAlignment="1">
      <alignment/>
    </xf>
    <xf numFmtId="0" fontId="1" fillId="33" borderId="30" xfId="0" applyFont="1" applyFill="1" applyBorder="1" applyAlignment="1">
      <alignment vertical="center"/>
    </xf>
    <xf numFmtId="164" fontId="15" fillId="33" borderId="10" xfId="0" applyNumberFormat="1" applyFont="1" applyFill="1" applyBorder="1" applyAlignment="1">
      <alignment vertical="center"/>
    </xf>
    <xf numFmtId="164" fontId="1" fillId="33" borderId="0" xfId="0" applyNumberFormat="1" applyFont="1" applyFill="1" applyBorder="1" applyAlignment="1">
      <alignment vertical="center"/>
    </xf>
    <xf numFmtId="0" fontId="18" fillId="33" borderId="23" xfId="0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/>
    </xf>
    <xf numFmtId="0" fontId="18" fillId="33" borderId="11" xfId="0" applyFont="1" applyFill="1" applyBorder="1" applyAlignment="1">
      <alignment vertical="center"/>
    </xf>
    <xf numFmtId="0" fontId="18" fillId="33" borderId="29" xfId="0" applyFont="1" applyFill="1" applyBorder="1" applyAlignment="1">
      <alignment vertical="center"/>
    </xf>
    <xf numFmtId="164" fontId="18" fillId="33" borderId="28" xfId="0" applyNumberFormat="1" applyFont="1" applyFill="1" applyBorder="1" applyAlignment="1">
      <alignment vertical="center"/>
    </xf>
    <xf numFmtId="0" fontId="18" fillId="33" borderId="27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vertical="center"/>
    </xf>
    <xf numFmtId="0" fontId="18" fillId="31" borderId="31" xfId="55" applyFont="1" applyBorder="1" applyAlignment="1">
      <alignment horizontal="center" vertical="center"/>
    </xf>
    <xf numFmtId="0" fontId="18" fillId="31" borderId="32" xfId="55" applyFont="1" applyBorder="1" applyAlignment="1">
      <alignment horizontal="center" vertical="center"/>
    </xf>
    <xf numFmtId="0" fontId="18" fillId="31" borderId="33" xfId="55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vertical="center"/>
    </xf>
    <xf numFmtId="165" fontId="6" fillId="33" borderId="35" xfId="0" applyNumberFormat="1" applyFont="1" applyFill="1" applyBorder="1" applyAlignment="1">
      <alignment vertical="center"/>
    </xf>
    <xf numFmtId="0" fontId="1" fillId="33" borderId="27" xfId="0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vertical="center"/>
    </xf>
    <xf numFmtId="164" fontId="1" fillId="36" borderId="35" xfId="0" applyNumberFormat="1" applyFont="1" applyFill="1" applyBorder="1" applyAlignment="1">
      <alignment vertical="center"/>
    </xf>
    <xf numFmtId="0" fontId="1" fillId="33" borderId="34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43" fontId="0" fillId="35" borderId="10" xfId="49" applyFont="1" applyFill="1" applyBorder="1" applyAlignment="1">
      <alignment horizontal="center" vertical="center"/>
    </xf>
    <xf numFmtId="43" fontId="56" fillId="35" borderId="10" xfId="49" applyFont="1" applyFill="1" applyBorder="1" applyAlignment="1">
      <alignment horizontal="center" vertical="center"/>
    </xf>
    <xf numFmtId="164" fontId="56" fillId="0" borderId="0" xfId="49" applyNumberFormat="1" applyFont="1" applyAlignment="1">
      <alignment/>
    </xf>
    <xf numFmtId="164" fontId="1" fillId="33" borderId="37" xfId="0" applyNumberFormat="1" applyFont="1" applyFill="1" applyBorder="1" applyAlignment="1">
      <alignment vertical="center"/>
    </xf>
    <xf numFmtId="164" fontId="1" fillId="33" borderId="38" xfId="0" applyNumberFormat="1" applyFont="1" applyFill="1" applyBorder="1" applyAlignment="1">
      <alignment vertical="center"/>
    </xf>
    <xf numFmtId="164" fontId="1" fillId="33" borderId="39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164" fontId="58" fillId="36" borderId="11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40" xfId="0" applyBorder="1" applyAlignment="1">
      <alignment horizontal="center"/>
    </xf>
    <xf numFmtId="0" fontId="8" fillId="37" borderId="41" xfId="0" applyFont="1" applyFill="1" applyBorder="1" applyAlignment="1">
      <alignment horizontal="center" vertical="center"/>
    </xf>
    <xf numFmtId="0" fontId="6" fillId="37" borderId="42" xfId="0" applyFont="1" applyFill="1" applyBorder="1" applyAlignment="1">
      <alignment horizontal="center" vertical="center"/>
    </xf>
    <xf numFmtId="0" fontId="6" fillId="37" borderId="43" xfId="0" applyFont="1" applyFill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1" fillId="20" borderId="47" xfId="57" applyFont="1" applyBorder="1" applyAlignment="1">
      <alignment horizontal="center" vertical="center"/>
    </xf>
    <xf numFmtId="0" fontId="11" fillId="20" borderId="48" xfId="57" applyFont="1" applyBorder="1" applyAlignment="1">
      <alignment horizontal="center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left" vertical="center"/>
    </xf>
    <xf numFmtId="0" fontId="44" fillId="0" borderId="52" xfId="37" applyBorder="1" applyAlignment="1">
      <alignment horizontal="right" vertical="center"/>
    </xf>
    <xf numFmtId="0" fontId="44" fillId="0" borderId="53" xfId="37" applyBorder="1" applyAlignment="1">
      <alignment horizontal="right" vertical="center"/>
    </xf>
    <xf numFmtId="0" fontId="44" fillId="0" borderId="54" xfId="37" applyBorder="1" applyAlignment="1">
      <alignment horizontal="right" vertical="center"/>
    </xf>
    <xf numFmtId="0" fontId="3" fillId="33" borderId="55" xfId="0" applyFont="1" applyFill="1" applyBorder="1" applyAlignment="1">
      <alignment horizontal="left" vertical="center"/>
    </xf>
    <xf numFmtId="0" fontId="18" fillId="33" borderId="49" xfId="0" applyFont="1" applyFill="1" applyBorder="1" applyAlignment="1">
      <alignment horizontal="left" vertical="center"/>
    </xf>
    <xf numFmtId="0" fontId="18" fillId="33" borderId="50" xfId="0" applyFont="1" applyFill="1" applyBorder="1" applyAlignment="1">
      <alignment horizontal="left" vertical="center"/>
    </xf>
    <xf numFmtId="0" fontId="18" fillId="33" borderId="51" xfId="0" applyFont="1" applyFill="1" applyBorder="1" applyAlignment="1">
      <alignment horizontal="left" vertical="center"/>
    </xf>
    <xf numFmtId="0" fontId="17" fillId="37" borderId="56" xfId="0" applyFont="1" applyFill="1" applyBorder="1" applyAlignment="1">
      <alignment horizontal="center" vertical="center"/>
    </xf>
    <xf numFmtId="0" fontId="6" fillId="37" borderId="57" xfId="0" applyFont="1" applyFill="1" applyBorder="1" applyAlignment="1">
      <alignment horizontal="center" vertical="center"/>
    </xf>
    <xf numFmtId="0" fontId="18" fillId="33" borderId="58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1" borderId="34" xfId="55" applyFont="1" applyBorder="1" applyAlignment="1">
      <alignment horizontal="center" vertical="center"/>
    </xf>
    <xf numFmtId="0" fontId="18" fillId="31" borderId="11" xfId="55" applyFont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3" borderId="29" xfId="0" applyFont="1" applyFill="1" applyBorder="1" applyAlignment="1">
      <alignment horizontal="left" vertical="center"/>
    </xf>
    <xf numFmtId="0" fontId="18" fillId="33" borderId="60" xfId="0" applyFont="1" applyFill="1" applyBorder="1" applyAlignment="1">
      <alignment horizontal="left" vertical="center"/>
    </xf>
    <xf numFmtId="0" fontId="14" fillId="33" borderId="36" xfId="37" applyFont="1" applyFill="1" applyBorder="1" applyAlignment="1">
      <alignment horizontal="right" vertical="center"/>
    </xf>
    <xf numFmtId="0" fontId="14" fillId="33" borderId="61" xfId="37" applyFont="1" applyFill="1" applyBorder="1" applyAlignment="1">
      <alignment horizontal="right"/>
    </xf>
    <xf numFmtId="0" fontId="14" fillId="33" borderId="62" xfId="37" applyFont="1" applyFill="1" applyBorder="1" applyAlignment="1">
      <alignment horizontal="right"/>
    </xf>
    <xf numFmtId="0" fontId="20" fillId="33" borderId="47" xfId="33" applyFont="1" applyFill="1" applyBorder="1" applyAlignment="1">
      <alignment horizontal="center" vertical="center"/>
    </xf>
    <xf numFmtId="0" fontId="20" fillId="33" borderId="48" xfId="33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63" xfId="0" applyFont="1" applyFill="1" applyBorder="1" applyAlignment="1">
      <alignment horizontal="center" vertical="center" wrapText="1"/>
    </xf>
    <xf numFmtId="0" fontId="18" fillId="33" borderId="64" xfId="0" applyFont="1" applyFill="1" applyBorder="1" applyAlignment="1">
      <alignment horizontal="center" vertical="center" wrapText="1"/>
    </xf>
    <xf numFmtId="0" fontId="18" fillId="33" borderId="65" xfId="0" applyFont="1" applyFill="1" applyBorder="1" applyAlignment="1">
      <alignment horizontal="center" vertical="center" wrapText="1"/>
    </xf>
    <xf numFmtId="164" fontId="15" fillId="36" borderId="10" xfId="0" applyNumberFormat="1" applyFont="1" applyFill="1" applyBorder="1" applyAlignment="1">
      <alignment vertical="center"/>
    </xf>
    <xf numFmtId="164" fontId="0" fillId="33" borderId="11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164" fontId="59" fillId="33" borderId="10" xfId="0" applyNumberFormat="1" applyFont="1" applyFill="1" applyBorder="1" applyAlignment="1">
      <alignment vertical="center"/>
    </xf>
    <xf numFmtId="164" fontId="1" fillId="0" borderId="30" xfId="0" applyNumberFormat="1" applyFont="1" applyBorder="1" applyAlignment="1">
      <alignment/>
    </xf>
    <xf numFmtId="164" fontId="1" fillId="33" borderId="30" xfId="0" applyNumberFormat="1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0</xdr:row>
      <xdr:rowOff>161925</xdr:rowOff>
    </xdr:from>
    <xdr:to>
      <xdr:col>3</xdr:col>
      <xdr:colOff>971550</xdr:colOff>
      <xdr:row>0</xdr:row>
      <xdr:rowOff>1009650</xdr:rowOff>
    </xdr:to>
    <xdr:pic>
      <xdr:nvPicPr>
        <xdr:cNvPr id="1" name="Imagen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61925"/>
          <a:ext cx="1028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0</xdr:row>
      <xdr:rowOff>209550</xdr:rowOff>
    </xdr:from>
    <xdr:to>
      <xdr:col>6</xdr:col>
      <xdr:colOff>628650</xdr:colOff>
      <xdr:row>0</xdr:row>
      <xdr:rowOff>847725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20955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0</xdr:row>
      <xdr:rowOff>85725</xdr:rowOff>
    </xdr:from>
    <xdr:to>
      <xdr:col>1</xdr:col>
      <xdr:colOff>457200</xdr:colOff>
      <xdr:row>0</xdr:row>
      <xdr:rowOff>1190625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rcRect r="64891"/>
        <a:stretch>
          <a:fillRect/>
        </a:stretch>
      </xdr:blipFill>
      <xdr:spPr>
        <a:xfrm>
          <a:off x="571500" y="85725"/>
          <a:ext cx="20859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6" name="Tabla537" displayName="Tabla537_1" ref="A45:H47" comment="" totalsRowCount="1">
  <autoFilter ref="A45:H47"/>
  <tableColumns count="8">
    <tableColumn id="1" name="ETAPAS"/>
    <tableColumn id="2" name="MODULO A" totalsRowFunction="sum"/>
    <tableColumn id="3" name="MODULO B" totalsRowFunction="sum"/>
    <tableColumn id="4" name="MODULOS AB" totalsRowFunction="sum"/>
    <tableColumn id="5" name="BECAS" totalsRowFunction="sum"/>
    <tableColumn id="6" name="SALARIOS" totalsRowFunction="sum"/>
    <tableColumn id="7" name="TOTAL" totalsRowFunction="sum"/>
    <tableColumn id="8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85" zoomScaleNormal="85" zoomScalePageLayoutView="0" workbookViewId="0" topLeftCell="A10">
      <selection activeCell="E24" sqref="E24:E28"/>
    </sheetView>
  </sheetViews>
  <sheetFormatPr defaultColWidth="11.421875" defaultRowHeight="15"/>
  <cols>
    <col min="1" max="1" width="33.00390625" style="0" customWidth="1"/>
    <col min="2" max="2" width="15.57421875" style="0" customWidth="1"/>
    <col min="3" max="3" width="14.421875" style="0" customWidth="1"/>
    <col min="4" max="4" width="15.71093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0.140625" style="0" bestFit="1" customWidth="1"/>
    <col min="9" max="9" width="12.00390625" style="0" bestFit="1" customWidth="1"/>
    <col min="10" max="10" width="16.8515625" style="0" bestFit="1" customWidth="1"/>
    <col min="11" max="13" width="12.00390625" style="0" bestFit="1" customWidth="1"/>
  </cols>
  <sheetData>
    <row r="1" spans="1:7" ht="107.25" customHeight="1" thickBot="1">
      <c r="A1" s="106"/>
      <c r="B1" s="106"/>
      <c r="C1" s="106"/>
      <c r="D1" s="106"/>
      <c r="E1" s="106"/>
      <c r="F1" s="106"/>
      <c r="G1" s="106"/>
    </row>
    <row r="2" spans="1:7" ht="21.75" customHeight="1">
      <c r="A2" s="107" t="s">
        <v>35</v>
      </c>
      <c r="B2" s="108"/>
      <c r="C2" s="108"/>
      <c r="D2" s="108"/>
      <c r="E2" s="108"/>
      <c r="F2" s="108"/>
      <c r="G2" s="109"/>
    </row>
    <row r="3" spans="1:7" ht="11.25" customHeight="1">
      <c r="A3" s="25"/>
      <c r="B3" s="13"/>
      <c r="C3" s="13"/>
      <c r="D3" s="13"/>
      <c r="E3" s="13"/>
      <c r="F3" s="13"/>
      <c r="G3" s="26"/>
    </row>
    <row r="4" spans="1:7" ht="21.75" customHeight="1">
      <c r="A4" s="21"/>
      <c r="B4" s="21"/>
      <c r="C4" s="44">
        <v>2024</v>
      </c>
      <c r="D4" s="21"/>
      <c r="E4" s="21"/>
      <c r="F4" s="21"/>
      <c r="G4" s="27"/>
    </row>
    <row r="5" spans="1:11" ht="21.75" customHeight="1">
      <c r="A5" s="110" t="s">
        <v>30</v>
      </c>
      <c r="B5" s="2" t="s">
        <v>0</v>
      </c>
      <c r="C5" s="48">
        <v>4.16</v>
      </c>
      <c r="D5" s="21"/>
      <c r="E5" s="21"/>
      <c r="F5" s="21"/>
      <c r="G5" s="26"/>
      <c r="K5">
        <f>1.15*2/100</f>
        <v>0.023</v>
      </c>
    </row>
    <row r="6" spans="1:11" ht="21.75" customHeight="1">
      <c r="A6" s="111"/>
      <c r="B6" s="2" t="s">
        <v>1</v>
      </c>
      <c r="C6" s="48">
        <v>2.31</v>
      </c>
      <c r="D6" s="21"/>
      <c r="E6" s="21"/>
      <c r="F6" s="21"/>
      <c r="G6" s="26"/>
      <c r="K6">
        <v>1.15</v>
      </c>
    </row>
    <row r="7" spans="1:11" ht="21.75" customHeight="1">
      <c r="A7" s="112"/>
      <c r="B7" s="5" t="s">
        <v>2</v>
      </c>
      <c r="C7" s="48">
        <v>9</v>
      </c>
      <c r="D7" s="21"/>
      <c r="E7" s="21"/>
      <c r="F7" s="21"/>
      <c r="G7" s="26"/>
      <c r="K7">
        <f>SUM(K5:K6)</f>
        <v>1.1729999999999998</v>
      </c>
    </row>
    <row r="8" spans="1:12" ht="21.75" customHeight="1">
      <c r="A8" s="28"/>
      <c r="B8" s="40"/>
      <c r="C8" s="49"/>
      <c r="D8" s="21"/>
      <c r="E8" s="21"/>
      <c r="F8" s="21"/>
      <c r="G8" s="26"/>
      <c r="J8" s="47"/>
      <c r="K8" s="47"/>
      <c r="L8" s="47"/>
    </row>
    <row r="9" spans="1:7" ht="21.75" customHeight="1">
      <c r="A9" s="110" t="s">
        <v>31</v>
      </c>
      <c r="B9" s="2" t="s">
        <v>0</v>
      </c>
      <c r="C9" s="48">
        <v>4.16</v>
      </c>
      <c r="D9" s="21"/>
      <c r="E9" s="21"/>
      <c r="F9" s="21"/>
      <c r="G9" s="26"/>
    </row>
    <row r="10" spans="1:7" ht="21.75" customHeight="1">
      <c r="A10" s="112"/>
      <c r="B10" s="2" t="s">
        <v>1</v>
      </c>
      <c r="C10" s="48">
        <v>1.17</v>
      </c>
      <c r="D10" s="21"/>
      <c r="E10" s="21"/>
      <c r="F10" s="21"/>
      <c r="G10" s="26"/>
    </row>
    <row r="11" spans="1:7" ht="11.25" customHeight="1">
      <c r="A11" s="25"/>
      <c r="B11" s="13"/>
      <c r="C11" s="13"/>
      <c r="D11" s="13"/>
      <c r="E11" s="13"/>
      <c r="F11" s="13"/>
      <c r="G11" s="26"/>
    </row>
    <row r="12" spans="1:7" ht="21.75" customHeight="1">
      <c r="A12" s="113" t="s">
        <v>25</v>
      </c>
      <c r="B12" s="114"/>
      <c r="C12" s="114"/>
      <c r="D12" s="21"/>
      <c r="E12" s="21"/>
      <c r="F12" s="21"/>
      <c r="G12" s="8"/>
    </row>
    <row r="13" spans="1:14" ht="21.75" customHeight="1">
      <c r="A13" s="7"/>
      <c r="B13" s="21"/>
      <c r="C13" s="44">
        <v>2024</v>
      </c>
      <c r="D13" s="21"/>
      <c r="E13" s="21"/>
      <c r="F13" s="21"/>
      <c r="G13" s="27"/>
      <c r="L13">
        <v>2.21</v>
      </c>
      <c r="M13">
        <f>L13*2.5/100</f>
        <v>0.05525</v>
      </c>
      <c r="N13">
        <f>L13+M13</f>
        <v>2.26525</v>
      </c>
    </row>
    <row r="14" spans="1:7" ht="21.75" customHeight="1">
      <c r="A14" s="104" t="s">
        <v>3</v>
      </c>
      <c r="B14" s="105"/>
      <c r="C14" s="46">
        <v>1134</v>
      </c>
      <c r="D14" s="21"/>
      <c r="E14" s="21"/>
      <c r="F14" s="21"/>
      <c r="G14" s="29"/>
    </row>
    <row r="15" spans="1:9" ht="21.75" customHeight="1">
      <c r="A15" s="104" t="s">
        <v>4</v>
      </c>
      <c r="B15" s="105"/>
      <c r="C15" s="46">
        <f>ROUND(C14*0.75,2)</f>
        <v>850.5</v>
      </c>
      <c r="D15" s="21"/>
      <c r="E15" s="21"/>
      <c r="F15" s="21"/>
      <c r="G15" s="29"/>
      <c r="I15" s="1"/>
    </row>
    <row r="16" spans="1:11" ht="21.75" customHeight="1">
      <c r="A16" s="104" t="s">
        <v>5</v>
      </c>
      <c r="B16" s="105"/>
      <c r="C16" s="46">
        <v>139.83</v>
      </c>
      <c r="D16" s="21"/>
      <c r="E16" s="21"/>
      <c r="F16" s="21"/>
      <c r="G16" s="29"/>
      <c r="I16" s="1"/>
      <c r="K16" s="1"/>
    </row>
    <row r="17" spans="1:12" ht="21.75" customHeight="1">
      <c r="A17" s="104" t="s">
        <v>29</v>
      </c>
      <c r="B17" s="105"/>
      <c r="C17" s="46">
        <f>ROUND(C15*14/12+C16,2)</f>
        <v>1132.08</v>
      </c>
      <c r="D17" s="21"/>
      <c r="E17" s="21"/>
      <c r="F17" s="21"/>
      <c r="G17" s="29"/>
      <c r="L17" s="1"/>
    </row>
    <row r="18" spans="1:10" ht="21.75" customHeight="1">
      <c r="A18" s="104" t="s">
        <v>27</v>
      </c>
      <c r="B18" s="105"/>
      <c r="C18" s="46">
        <f>ROUND(C17*6+C16,2)</f>
        <v>6932.31</v>
      </c>
      <c r="D18" s="21"/>
      <c r="E18" s="21"/>
      <c r="F18" s="21"/>
      <c r="G18" s="29"/>
      <c r="I18" s="1"/>
      <c r="J18" s="1"/>
    </row>
    <row r="19" spans="1:10" ht="27.75" customHeight="1">
      <c r="A19" s="104" t="s">
        <v>28</v>
      </c>
      <c r="B19" s="105"/>
      <c r="C19" s="46">
        <f>ROUND(C17*9+C16,2)</f>
        <v>10328.55</v>
      </c>
      <c r="D19" s="13"/>
      <c r="E19" s="13"/>
      <c r="F19" s="13"/>
      <c r="G19" s="26"/>
      <c r="I19" s="1"/>
      <c r="J19" s="1"/>
    </row>
    <row r="20" spans="1:10" ht="21.75" customHeight="1">
      <c r="A20" s="104" t="s">
        <v>6</v>
      </c>
      <c r="B20" s="105"/>
      <c r="C20" s="103">
        <v>37.8</v>
      </c>
      <c r="D20" s="15"/>
      <c r="E20" s="13"/>
      <c r="F20" s="13"/>
      <c r="G20" s="26"/>
      <c r="J20" s="1"/>
    </row>
    <row r="21" spans="1:7" ht="11.25" customHeight="1">
      <c r="A21" s="25"/>
      <c r="B21" s="13"/>
      <c r="C21" s="13"/>
      <c r="D21" s="13"/>
      <c r="E21" s="13"/>
      <c r="F21" s="13"/>
      <c r="G21" s="26"/>
    </row>
    <row r="22" spans="1:7" ht="21.75" customHeight="1">
      <c r="A22" s="113" t="s">
        <v>34</v>
      </c>
      <c r="B22" s="114"/>
      <c r="C22" s="114"/>
      <c r="D22" s="114"/>
      <c r="E22" s="114"/>
      <c r="F22" s="21"/>
      <c r="G22" s="26"/>
    </row>
    <row r="23" spans="1:7" ht="21.75" customHeight="1">
      <c r="A23" s="21"/>
      <c r="B23" s="21"/>
      <c r="C23" s="21"/>
      <c r="D23" s="21"/>
      <c r="E23" s="45">
        <v>2023</v>
      </c>
      <c r="F23" s="21"/>
      <c r="G23" s="27"/>
    </row>
    <row r="24" spans="1:12" ht="24.75" customHeight="1">
      <c r="A24" s="119" t="s">
        <v>23</v>
      </c>
      <c r="B24" s="119"/>
      <c r="C24" s="119"/>
      <c r="D24" s="119"/>
      <c r="E24" s="50">
        <v>49033.2</v>
      </c>
      <c r="F24" s="21"/>
      <c r="G24" s="29"/>
      <c r="I24" s="1"/>
      <c r="J24" s="1"/>
      <c r="K24" s="1"/>
      <c r="L24" s="1"/>
    </row>
    <row r="25" spans="1:9" ht="24.75" customHeight="1">
      <c r="A25" s="122" t="s">
        <v>33</v>
      </c>
      <c r="B25" s="123"/>
      <c r="C25" s="123"/>
      <c r="D25" s="124"/>
      <c r="E25" s="50">
        <v>44575.62</v>
      </c>
      <c r="F25" s="21"/>
      <c r="G25" s="29"/>
      <c r="I25" s="1"/>
    </row>
    <row r="26" spans="1:13" ht="24.75" customHeight="1">
      <c r="A26" s="122" t="s">
        <v>24</v>
      </c>
      <c r="B26" s="123"/>
      <c r="C26" s="123"/>
      <c r="D26" s="124"/>
      <c r="E26" s="50">
        <v>35660.52</v>
      </c>
      <c r="F26" s="21"/>
      <c r="G26" s="29"/>
      <c r="J26" s="1"/>
      <c r="K26" s="1"/>
      <c r="L26" s="1"/>
      <c r="M26" s="54"/>
    </row>
    <row r="27" spans="1:13" ht="24.75" customHeight="1">
      <c r="A27" s="122" t="s">
        <v>26</v>
      </c>
      <c r="B27" s="123"/>
      <c r="C27" s="123"/>
      <c r="D27" s="124"/>
      <c r="E27" s="50">
        <v>35660.52</v>
      </c>
      <c r="F27" s="21"/>
      <c r="G27" s="29"/>
      <c r="I27" s="55"/>
      <c r="J27" s="97"/>
      <c r="K27" s="55"/>
      <c r="L27" s="55"/>
      <c r="M27" s="55"/>
    </row>
    <row r="28" spans="1:12" ht="24.75" customHeight="1">
      <c r="A28" s="119" t="s">
        <v>7</v>
      </c>
      <c r="B28" s="119"/>
      <c r="C28" s="119"/>
      <c r="D28" s="119"/>
      <c r="E28" s="50">
        <v>24328.32</v>
      </c>
      <c r="F28" s="21"/>
      <c r="G28" s="29"/>
      <c r="I28" s="1"/>
      <c r="J28" s="1"/>
      <c r="K28" s="1"/>
      <c r="L28" s="1"/>
    </row>
    <row r="29" spans="1:7" ht="11.25" customHeight="1">
      <c r="A29" s="25"/>
      <c r="B29" s="13"/>
      <c r="C29" s="13"/>
      <c r="D29" s="13"/>
      <c r="E29" s="13"/>
      <c r="F29" s="13"/>
      <c r="G29" s="26"/>
    </row>
    <row r="30" spans="1:7" ht="21.75" customHeight="1">
      <c r="A30" s="113" t="s">
        <v>50</v>
      </c>
      <c r="B30" s="114"/>
      <c r="C30" s="114"/>
      <c r="D30" s="114"/>
      <c r="E30" s="114"/>
      <c r="F30" s="114"/>
      <c r="G30" s="118"/>
    </row>
    <row r="31" spans="1:7" ht="21.75" customHeight="1">
      <c r="A31" s="22"/>
      <c r="B31" s="23"/>
      <c r="C31" s="6" t="s">
        <v>8</v>
      </c>
      <c r="D31" s="6" t="s">
        <v>9</v>
      </c>
      <c r="E31" s="6" t="s">
        <v>10</v>
      </c>
      <c r="F31" s="30"/>
      <c r="G31" s="26"/>
    </row>
    <row r="32" spans="1:7" ht="21.75" customHeight="1">
      <c r="A32" s="39" t="s">
        <v>11</v>
      </c>
      <c r="B32" s="14"/>
      <c r="C32" s="50">
        <v>53.61</v>
      </c>
      <c r="D32" s="50">
        <v>10.69</v>
      </c>
      <c r="E32" s="50">
        <f aca="true" t="shared" si="0" ref="E32:E37">SUM(C32:D32)</f>
        <v>64.3</v>
      </c>
      <c r="F32" s="15"/>
      <c r="G32" s="26"/>
    </row>
    <row r="33" spans="1:7" ht="21.75" customHeight="1">
      <c r="A33" s="104" t="s">
        <v>37</v>
      </c>
      <c r="B33" s="105"/>
      <c r="C33" s="50">
        <v>3.82</v>
      </c>
      <c r="D33" s="50">
        <v>0</v>
      </c>
      <c r="E33" s="50">
        <f t="shared" si="0"/>
        <v>3.82</v>
      </c>
      <c r="F33" s="15"/>
      <c r="G33" s="26"/>
    </row>
    <row r="34" spans="1:7" ht="21.75" customHeight="1">
      <c r="A34" s="101" t="s">
        <v>12</v>
      </c>
      <c r="B34" s="102"/>
      <c r="C34" s="50">
        <v>4.07</v>
      </c>
      <c r="D34" s="50">
        <v>0</v>
      </c>
      <c r="E34" s="50">
        <f t="shared" si="0"/>
        <v>4.07</v>
      </c>
      <c r="F34" s="15"/>
      <c r="G34" s="26"/>
    </row>
    <row r="35" spans="1:7" ht="21.75" customHeight="1">
      <c r="A35" s="128" t="s">
        <v>36</v>
      </c>
      <c r="B35" s="105"/>
      <c r="C35" s="53">
        <v>72.77</v>
      </c>
      <c r="D35" s="53">
        <v>20.5</v>
      </c>
      <c r="E35" s="50">
        <f t="shared" si="0"/>
        <v>93.27</v>
      </c>
      <c r="F35" s="15"/>
      <c r="G35" s="26"/>
    </row>
    <row r="36" spans="1:7" ht="21.75" customHeight="1">
      <c r="A36" s="128" t="s">
        <v>51</v>
      </c>
      <c r="B36" s="105"/>
      <c r="C36" s="53">
        <v>2</v>
      </c>
      <c r="D36" s="53">
        <v>0.26</v>
      </c>
      <c r="E36" s="50">
        <f t="shared" si="0"/>
        <v>2.26</v>
      </c>
      <c r="F36" s="15"/>
      <c r="G36" s="26"/>
    </row>
    <row r="37" spans="1:7" ht="21.75" customHeight="1">
      <c r="A37" s="128" t="s">
        <v>52</v>
      </c>
      <c r="B37" s="105"/>
      <c r="C37" s="53">
        <v>3.56</v>
      </c>
      <c r="D37" s="53">
        <v>1.59</v>
      </c>
      <c r="E37" s="50">
        <f t="shared" si="0"/>
        <v>5.15</v>
      </c>
      <c r="F37" s="15"/>
      <c r="G37" s="26"/>
    </row>
    <row r="38" spans="1:7" ht="21.75" customHeight="1">
      <c r="A38" s="24" t="s">
        <v>10</v>
      </c>
      <c r="B38" s="16"/>
      <c r="C38" s="51">
        <f>SUM(C32:C37)</f>
        <v>139.82999999999998</v>
      </c>
      <c r="D38" s="51">
        <f>SUM(D32:D37)</f>
        <v>33.04</v>
      </c>
      <c r="E38" s="52">
        <f>C38+D38</f>
        <v>172.86999999999998</v>
      </c>
      <c r="F38" s="31"/>
      <c r="G38" s="26"/>
    </row>
    <row r="39" spans="1:7" ht="9.75" customHeight="1">
      <c r="A39" s="25"/>
      <c r="B39" s="13"/>
      <c r="C39" s="13"/>
      <c r="D39" s="13"/>
      <c r="E39" s="13"/>
      <c r="F39" s="13"/>
      <c r="G39" s="26"/>
    </row>
    <row r="40" spans="1:7" ht="11.25" customHeight="1" thickBot="1">
      <c r="A40" s="25"/>
      <c r="B40" s="13"/>
      <c r="C40" s="13"/>
      <c r="D40" s="13"/>
      <c r="E40" s="13"/>
      <c r="F40" s="13"/>
      <c r="G40" s="26"/>
    </row>
    <row r="41" spans="1:10" ht="21.75" customHeight="1" thickBot="1">
      <c r="A41" s="125" t="s">
        <v>13</v>
      </c>
      <c r="B41" s="126"/>
      <c r="C41" s="126"/>
      <c r="D41" s="127"/>
      <c r="E41" s="120">
        <v>10</v>
      </c>
      <c r="F41" s="121"/>
      <c r="G41" s="26"/>
      <c r="J41" s="1"/>
    </row>
    <row r="42" spans="1:7" ht="11.25" customHeight="1" thickTop="1">
      <c r="A42" s="28"/>
      <c r="B42" s="13"/>
      <c r="C42" s="13"/>
      <c r="D42" s="13"/>
      <c r="E42" s="17"/>
      <c r="F42" s="13"/>
      <c r="G42" s="26"/>
    </row>
    <row r="43" spans="1:7" ht="21.75" customHeight="1">
      <c r="A43" s="115" t="s">
        <v>38</v>
      </c>
      <c r="B43" s="116"/>
      <c r="C43" s="116"/>
      <c r="D43" s="116"/>
      <c r="E43" s="116"/>
      <c r="F43" s="116"/>
      <c r="G43" s="117"/>
    </row>
    <row r="44" spans="1:7" ht="11.25" customHeight="1">
      <c r="A44" s="28"/>
      <c r="B44" s="13"/>
      <c r="C44" s="13"/>
      <c r="D44" s="13"/>
      <c r="E44" s="13"/>
      <c r="F44" s="13"/>
      <c r="G44" s="26"/>
    </row>
    <row r="45" spans="1:8" ht="21.75" customHeight="1">
      <c r="A45" s="35" t="s">
        <v>32</v>
      </c>
      <c r="B45" s="35" t="s">
        <v>0</v>
      </c>
      <c r="C45" s="35" t="s">
        <v>1</v>
      </c>
      <c r="D45" s="35" t="s">
        <v>14</v>
      </c>
      <c r="E45" s="35" t="s">
        <v>2</v>
      </c>
      <c r="F45" s="35" t="s">
        <v>15</v>
      </c>
      <c r="G45" s="35" t="s">
        <v>10</v>
      </c>
      <c r="H45" s="34" t="s">
        <v>16</v>
      </c>
    </row>
    <row r="46" spans="1:8" ht="21.75" customHeight="1">
      <c r="A46" s="10" t="s">
        <v>21</v>
      </c>
      <c r="B46" s="3">
        <f>$E$41*C5*480</f>
        <v>19968</v>
      </c>
      <c r="C46" s="3">
        <f>$E$41*C6*480</f>
        <v>11088</v>
      </c>
      <c r="D46" s="3">
        <f>B46+C46</f>
        <v>31056</v>
      </c>
      <c r="E46" s="3">
        <f>$E$41*C7*60</f>
        <v>5400</v>
      </c>
      <c r="F46" s="3">
        <v>0</v>
      </c>
      <c r="G46" s="9">
        <f>D46+F46</f>
        <v>31056</v>
      </c>
      <c r="H46" s="11" t="s">
        <v>18</v>
      </c>
    </row>
    <row r="47" spans="1:8" ht="21.75" customHeight="1">
      <c r="A47" s="10" t="s">
        <v>22</v>
      </c>
      <c r="B47" s="3">
        <f>$E$41*C9*1440</f>
        <v>59904</v>
      </c>
      <c r="C47" s="3">
        <f>$E$41*C10*1440</f>
        <v>16848</v>
      </c>
      <c r="D47" s="3">
        <f>B47+C47</f>
        <v>76752</v>
      </c>
      <c r="E47" s="3">
        <v>0</v>
      </c>
      <c r="F47" s="3">
        <f>$E$41*C19</f>
        <v>103285.5</v>
      </c>
      <c r="G47" s="9">
        <f>D47+F47</f>
        <v>180037.5</v>
      </c>
      <c r="H47" s="12" t="s">
        <v>19</v>
      </c>
    </row>
    <row r="48" ht="9.75" customHeight="1"/>
    <row r="49" spans="1:7" ht="21.75" customHeight="1">
      <c r="A49" s="18" t="s">
        <v>17</v>
      </c>
      <c r="B49" s="19">
        <f aca="true" t="shared" si="1" ref="B49:G49">SUBTOTAL(109,B46:B47)</f>
        <v>79872</v>
      </c>
      <c r="C49" s="19">
        <f t="shared" si="1"/>
        <v>27936</v>
      </c>
      <c r="D49" s="19">
        <f t="shared" si="1"/>
        <v>107808</v>
      </c>
      <c r="E49" s="19">
        <f t="shared" si="1"/>
        <v>5400</v>
      </c>
      <c r="F49" s="19">
        <f t="shared" si="1"/>
        <v>103285.5</v>
      </c>
      <c r="G49" s="20">
        <f t="shared" si="1"/>
        <v>211093.5</v>
      </c>
    </row>
    <row r="50" spans="1:8" ht="11.25" customHeight="1">
      <c r="A50" s="36"/>
      <c r="B50" s="37"/>
      <c r="C50" s="37"/>
      <c r="D50" s="37"/>
      <c r="E50" s="37"/>
      <c r="F50" s="37"/>
      <c r="G50" s="38"/>
      <c r="H50" s="4"/>
    </row>
    <row r="51" spans="1:8" ht="11.25" customHeight="1">
      <c r="A51" s="32"/>
      <c r="B51" s="15"/>
      <c r="C51" s="15"/>
      <c r="D51" s="15"/>
      <c r="E51" s="15"/>
      <c r="F51" s="15"/>
      <c r="G51" s="33"/>
      <c r="H51" s="4"/>
    </row>
    <row r="52" ht="15">
      <c r="B52" s="1"/>
    </row>
    <row r="53" spans="1:8" ht="15">
      <c r="A53" s="42" t="s">
        <v>32</v>
      </c>
      <c r="B53" s="42" t="s">
        <v>0</v>
      </c>
      <c r="C53" s="42" t="s">
        <v>1</v>
      </c>
      <c r="D53" s="42" t="s">
        <v>14</v>
      </c>
      <c r="E53" s="42" t="s">
        <v>2</v>
      </c>
      <c r="F53" s="42" t="s">
        <v>15</v>
      </c>
      <c r="G53" s="42" t="s">
        <v>10</v>
      </c>
      <c r="H53" s="43" t="s">
        <v>16</v>
      </c>
    </row>
    <row r="54" spans="1:8" ht="15">
      <c r="A54" s="41" t="s">
        <v>21</v>
      </c>
      <c r="B54" s="95">
        <f>C5*E41*480</f>
        <v>19968</v>
      </c>
      <c r="C54" s="95">
        <f>C6*E41*480</f>
        <v>11088</v>
      </c>
      <c r="D54" s="95">
        <f>SUM(B54:C54)</f>
        <v>31056</v>
      </c>
      <c r="E54" s="95">
        <f>C7*E41*60</f>
        <v>5400</v>
      </c>
      <c r="F54" s="95"/>
      <c r="G54" s="95">
        <f>D54</f>
        <v>31056</v>
      </c>
      <c r="H54" s="96" t="s">
        <v>18</v>
      </c>
    </row>
    <row r="55" spans="1:8" ht="15">
      <c r="A55" s="41" t="s">
        <v>22</v>
      </c>
      <c r="B55" s="95">
        <f>C9*E41*960</f>
        <v>39936</v>
      </c>
      <c r="C55" s="95">
        <f>C10*E41*960</f>
        <v>11232</v>
      </c>
      <c r="D55" s="95">
        <f>SUM(B55:C55)</f>
        <v>51168</v>
      </c>
      <c r="E55" s="95"/>
      <c r="F55" s="95">
        <f>C18*E41</f>
        <v>69323.1</v>
      </c>
      <c r="G55" s="95">
        <f>D55+F55</f>
        <v>120491.1</v>
      </c>
      <c r="H55" s="96" t="s">
        <v>20</v>
      </c>
    </row>
    <row r="56" spans="2:8" ht="15">
      <c r="B56" s="96">
        <f aca="true" t="shared" si="2" ref="B56:G56">SUM(B54:B55)</f>
        <v>59904</v>
      </c>
      <c r="C56" s="96">
        <f t="shared" si="2"/>
        <v>22320</v>
      </c>
      <c r="D56" s="96">
        <f t="shared" si="2"/>
        <v>82224</v>
      </c>
      <c r="E56" s="96">
        <f t="shared" si="2"/>
        <v>5400</v>
      </c>
      <c r="F56" s="96">
        <f t="shared" si="2"/>
        <v>69323.1</v>
      </c>
      <c r="G56" s="96">
        <f t="shared" si="2"/>
        <v>151547.1</v>
      </c>
      <c r="H56" s="96"/>
    </row>
  </sheetData>
  <sheetProtection/>
  <mergeCells count="26">
    <mergeCell ref="A16:B16"/>
    <mergeCell ref="A17:B17"/>
    <mergeCell ref="A18:B18"/>
    <mergeCell ref="A19:B19"/>
    <mergeCell ref="A20:B20"/>
    <mergeCell ref="A41:D41"/>
    <mergeCell ref="A35:B35"/>
    <mergeCell ref="A22:E22"/>
    <mergeCell ref="A36:B36"/>
    <mergeCell ref="A37:B37"/>
    <mergeCell ref="A43:G43"/>
    <mergeCell ref="A30:G30"/>
    <mergeCell ref="A24:D24"/>
    <mergeCell ref="E41:F41"/>
    <mergeCell ref="A25:D25"/>
    <mergeCell ref="A26:D26"/>
    <mergeCell ref="A27:D27"/>
    <mergeCell ref="A28:D28"/>
    <mergeCell ref="A33:B33"/>
    <mergeCell ref="A15:B15"/>
    <mergeCell ref="A1:G1"/>
    <mergeCell ref="A2:G2"/>
    <mergeCell ref="A5:A7"/>
    <mergeCell ref="A9:A10"/>
    <mergeCell ref="A12:C12"/>
    <mergeCell ref="A14:B14"/>
  </mergeCells>
  <printOptions horizontalCentered="1"/>
  <pageMargins left="0.35" right="0.29" top="0.7480314960629921" bottom="0.7480314960629921" header="0.31496062992125984" footer="0.31496062992125984"/>
  <pageSetup fitToHeight="1" fitToWidth="1" horizontalDpi="600" verticalDpi="600" orientation="portrait" paperSize="9" scale="61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2" sqref="A2:F41"/>
    </sheetView>
  </sheetViews>
  <sheetFormatPr defaultColWidth="11.421875" defaultRowHeight="15"/>
  <cols>
    <col min="1" max="1" width="22.00390625" style="59" customWidth="1"/>
    <col min="2" max="2" width="19.7109375" style="59" customWidth="1"/>
    <col min="3" max="3" width="21.00390625" style="59" customWidth="1"/>
    <col min="4" max="4" width="15.7109375" style="59" customWidth="1"/>
    <col min="5" max="5" width="15.00390625" style="59" customWidth="1"/>
    <col min="6" max="6" width="41.7109375" style="59" customWidth="1"/>
    <col min="7" max="7" width="11.421875" style="59" customWidth="1"/>
    <col min="8" max="8" width="11.57421875" style="59" bestFit="1" customWidth="1"/>
    <col min="9" max="16384" width="11.421875" style="59" customWidth="1"/>
  </cols>
  <sheetData>
    <row r="1" spans="1:6" ht="93.75" customHeight="1" thickBot="1">
      <c r="A1" s="56"/>
      <c r="B1" s="57"/>
      <c r="C1" s="57"/>
      <c r="D1" s="57"/>
      <c r="E1" s="57"/>
      <c r="F1" s="58"/>
    </row>
    <row r="2" spans="1:6" ht="24.75" customHeight="1">
      <c r="A2" s="132" t="s">
        <v>53</v>
      </c>
      <c r="B2" s="108"/>
      <c r="C2" s="108"/>
      <c r="D2" s="108"/>
      <c r="E2" s="108"/>
      <c r="F2" s="133"/>
    </row>
    <row r="3" spans="1:6" ht="24.75" customHeight="1">
      <c r="A3" s="60"/>
      <c r="B3" s="61"/>
      <c r="C3" s="61"/>
      <c r="D3" s="61"/>
      <c r="E3" s="61"/>
      <c r="F3" s="62"/>
    </row>
    <row r="4" spans="1:6" ht="24.75" customHeight="1">
      <c r="A4" s="60"/>
      <c r="B4" s="61"/>
      <c r="C4" s="63">
        <v>2024</v>
      </c>
      <c r="D4" s="61"/>
      <c r="E4" s="61"/>
      <c r="F4" s="64"/>
    </row>
    <row r="5" spans="1:6" ht="24.75" customHeight="1">
      <c r="A5" s="134" t="s">
        <v>39</v>
      </c>
      <c r="B5" s="65" t="s">
        <v>0</v>
      </c>
      <c r="C5" s="48">
        <v>4.1</v>
      </c>
      <c r="D5" s="61"/>
      <c r="E5" s="61"/>
      <c r="F5" s="66"/>
    </row>
    <row r="6" spans="1:6" ht="24.75" customHeight="1">
      <c r="A6" s="135"/>
      <c r="B6" s="65" t="s">
        <v>1</v>
      </c>
      <c r="C6" s="48">
        <v>1.16</v>
      </c>
      <c r="D6" s="61"/>
      <c r="E6" s="61"/>
      <c r="F6" s="66"/>
    </row>
    <row r="7" spans="1:6" ht="24.75" customHeight="1">
      <c r="A7" s="67"/>
      <c r="B7" s="68"/>
      <c r="C7" s="68"/>
      <c r="D7" s="68"/>
      <c r="E7" s="68"/>
      <c r="F7" s="69"/>
    </row>
    <row r="8" spans="1:6" ht="24.75" customHeight="1">
      <c r="A8" s="136" t="s">
        <v>54</v>
      </c>
      <c r="B8" s="137"/>
      <c r="C8" s="137"/>
      <c r="D8" s="68"/>
      <c r="E8" s="68"/>
      <c r="F8" s="69"/>
    </row>
    <row r="9" spans="1:10" ht="24.75" customHeight="1">
      <c r="A9" s="70" t="s">
        <v>3</v>
      </c>
      <c r="B9" s="71"/>
      <c r="C9" s="46">
        <v>1134</v>
      </c>
      <c r="D9" s="61"/>
      <c r="E9" s="61"/>
      <c r="F9" s="66"/>
      <c r="I9" s="72"/>
      <c r="J9" s="72"/>
    </row>
    <row r="10" spans="1:10" ht="24.75" customHeight="1">
      <c r="A10" s="67" t="s">
        <v>40</v>
      </c>
      <c r="B10" s="73"/>
      <c r="C10" s="74">
        <f>SUM(C9*100/100)</f>
        <v>1134</v>
      </c>
      <c r="D10" s="61"/>
      <c r="E10" s="61"/>
      <c r="F10" s="66"/>
      <c r="I10" s="72"/>
      <c r="J10" s="72"/>
    </row>
    <row r="11" spans="1:6" ht="24.75" customHeight="1">
      <c r="A11" s="70" t="s">
        <v>5</v>
      </c>
      <c r="B11" s="71"/>
      <c r="C11" s="46">
        <v>139.83</v>
      </c>
      <c r="D11" s="61"/>
      <c r="E11" s="61"/>
      <c r="F11" s="66"/>
    </row>
    <row r="12" spans="1:6" ht="24.75" customHeight="1">
      <c r="A12" s="70" t="s">
        <v>41</v>
      </c>
      <c r="B12" s="71"/>
      <c r="C12" s="74">
        <f>ROUND(C10*14/12+C11,2)</f>
        <v>1462.83</v>
      </c>
      <c r="D12" s="61"/>
      <c r="E12" s="61"/>
      <c r="F12" s="66"/>
    </row>
    <row r="13" spans="1:6" ht="24.75" customHeight="1">
      <c r="A13" s="138" t="s">
        <v>42</v>
      </c>
      <c r="B13" s="139"/>
      <c r="C13" s="74">
        <f>ROUND(C12*12+C11,2)</f>
        <v>17693.79</v>
      </c>
      <c r="D13" s="75"/>
      <c r="E13" s="75"/>
      <c r="F13" s="66"/>
    </row>
    <row r="14" spans="1:6" ht="24.75" customHeight="1">
      <c r="A14" s="138" t="s">
        <v>28</v>
      </c>
      <c r="B14" s="139"/>
      <c r="C14" s="153">
        <f>ROUND(C12*9+C11,2)</f>
        <v>13305.3</v>
      </c>
      <c r="D14" s="75"/>
      <c r="E14" s="75"/>
      <c r="F14" s="66"/>
    </row>
    <row r="15" spans="1:6" ht="24.75" customHeight="1">
      <c r="A15" s="67"/>
      <c r="B15" s="68"/>
      <c r="C15" s="68"/>
      <c r="D15" s="68"/>
      <c r="E15" s="68"/>
      <c r="F15" s="69"/>
    </row>
    <row r="16" spans="1:6" ht="24.75" customHeight="1">
      <c r="A16" s="136" t="s">
        <v>55</v>
      </c>
      <c r="B16" s="137"/>
      <c r="C16" s="137"/>
      <c r="D16" s="61"/>
      <c r="E16" s="61"/>
      <c r="F16" s="69"/>
    </row>
    <row r="17" spans="1:6" ht="24.75" customHeight="1">
      <c r="A17" s="60"/>
      <c r="B17" s="76" t="s">
        <v>0</v>
      </c>
      <c r="C17" s="154">
        <f>C5*960</f>
        <v>3935.9999999999995</v>
      </c>
      <c r="D17" s="61"/>
      <c r="E17" s="77"/>
      <c r="F17" s="66"/>
    </row>
    <row r="18" spans="1:6" ht="24.75" customHeight="1">
      <c r="A18" s="60"/>
      <c r="B18" s="78" t="s">
        <v>43</v>
      </c>
      <c r="C18" s="154">
        <f>C6*960</f>
        <v>1113.6</v>
      </c>
      <c r="D18" s="61"/>
      <c r="E18" s="61"/>
      <c r="F18" s="66"/>
    </row>
    <row r="19" spans="1:6" ht="24.75" customHeight="1">
      <c r="A19" s="140" t="s">
        <v>44</v>
      </c>
      <c r="B19" s="139"/>
      <c r="C19" s="155">
        <f>C17+C18</f>
        <v>5049.599999999999</v>
      </c>
      <c r="D19" s="61"/>
      <c r="E19" s="61"/>
      <c r="F19" s="66"/>
    </row>
    <row r="20" spans="1:6" ht="24.75" customHeight="1">
      <c r="A20" s="79" t="s">
        <v>15</v>
      </c>
      <c r="B20" s="71"/>
      <c r="C20" s="155">
        <f>SUM(C12*6)</f>
        <v>8776.98</v>
      </c>
      <c r="D20" s="61"/>
      <c r="E20" s="61"/>
      <c r="F20" s="66"/>
    </row>
    <row r="21" spans="1:6" ht="24.75" customHeight="1">
      <c r="A21" s="79" t="s">
        <v>45</v>
      </c>
      <c r="B21" s="71"/>
      <c r="C21" s="156">
        <f>SUM(C19:C20)</f>
        <v>13826.579999999998</v>
      </c>
      <c r="D21" s="61"/>
      <c r="E21" s="61"/>
      <c r="F21" s="80"/>
    </row>
    <row r="22" spans="1:6" ht="24.75" customHeight="1">
      <c r="A22" s="67"/>
      <c r="B22" s="68"/>
      <c r="C22" s="68"/>
      <c r="D22" s="68" t="s">
        <v>46</v>
      </c>
      <c r="E22" s="68"/>
      <c r="F22" s="69"/>
    </row>
    <row r="23" spans="1:6" ht="24.75" customHeight="1">
      <c r="A23" s="136" t="s">
        <v>47</v>
      </c>
      <c r="B23" s="137"/>
      <c r="C23" s="137"/>
      <c r="D23" s="137"/>
      <c r="E23" s="137"/>
      <c r="F23" s="69"/>
    </row>
    <row r="24" spans="1:9" ht="24.75" customHeight="1">
      <c r="A24" s="129" t="s">
        <v>23</v>
      </c>
      <c r="B24" s="130"/>
      <c r="C24" s="130"/>
      <c r="D24" s="131"/>
      <c r="E24" s="50">
        <v>49273.56</v>
      </c>
      <c r="F24" s="157"/>
      <c r="G24" s="72"/>
      <c r="H24" s="72"/>
      <c r="I24" s="72"/>
    </row>
    <row r="25" spans="1:9" ht="24.75" customHeight="1">
      <c r="A25" s="129" t="s">
        <v>33</v>
      </c>
      <c r="B25" s="130"/>
      <c r="C25" s="130"/>
      <c r="D25" s="131"/>
      <c r="E25" s="50">
        <v>44794.12</v>
      </c>
      <c r="F25" s="157"/>
      <c r="G25" s="72"/>
      <c r="H25" s="72"/>
      <c r="I25" s="72"/>
    </row>
    <row r="26" spans="1:9" ht="24.75" customHeight="1">
      <c r="A26" s="129" t="s">
        <v>24</v>
      </c>
      <c r="B26" s="130"/>
      <c r="C26" s="130"/>
      <c r="D26" s="131"/>
      <c r="E26" s="50">
        <v>35835.32</v>
      </c>
      <c r="F26" s="157"/>
      <c r="G26" s="72"/>
      <c r="H26" s="72"/>
      <c r="I26" s="72"/>
    </row>
    <row r="27" spans="1:9" ht="24.75" customHeight="1">
      <c r="A27" s="129" t="s">
        <v>26</v>
      </c>
      <c r="B27" s="130"/>
      <c r="C27" s="130"/>
      <c r="D27" s="131"/>
      <c r="E27" s="50">
        <v>35835.32</v>
      </c>
      <c r="F27" s="157"/>
      <c r="G27" s="72"/>
      <c r="H27" s="72"/>
      <c r="I27" s="72"/>
    </row>
    <row r="28" spans="1:9" ht="24.75" customHeight="1">
      <c r="A28" s="140" t="s">
        <v>7</v>
      </c>
      <c r="B28" s="141"/>
      <c r="C28" s="141"/>
      <c r="D28" s="139"/>
      <c r="E28" s="50">
        <v>24328.32</v>
      </c>
      <c r="F28" s="157"/>
      <c r="G28" s="72"/>
      <c r="H28" s="72"/>
      <c r="I28" s="72"/>
    </row>
    <row r="29" spans="1:10" ht="15">
      <c r="A29" s="81"/>
      <c r="B29" s="68"/>
      <c r="C29" s="75"/>
      <c r="D29" s="75"/>
      <c r="E29" s="75"/>
      <c r="F29" s="158"/>
      <c r="I29" s="72"/>
      <c r="J29" s="72"/>
    </row>
    <row r="30" spans="1:6" ht="15.75" thickBot="1">
      <c r="A30" s="67"/>
      <c r="B30" s="68"/>
      <c r="C30" s="68"/>
      <c r="D30" s="68"/>
      <c r="E30" s="68"/>
      <c r="F30" s="69"/>
    </row>
    <row r="31" spans="1:9" ht="26.25" customHeight="1" thickBot="1">
      <c r="A31" s="142" t="s">
        <v>13</v>
      </c>
      <c r="B31" s="143"/>
      <c r="C31" s="143"/>
      <c r="D31" s="144"/>
      <c r="E31" s="145">
        <v>1</v>
      </c>
      <c r="F31" s="146"/>
      <c r="I31" s="72"/>
    </row>
    <row r="32" spans="1:6" ht="15">
      <c r="A32" s="81"/>
      <c r="B32" s="68"/>
      <c r="C32" s="68"/>
      <c r="D32" s="68"/>
      <c r="E32" s="82"/>
      <c r="F32" s="83"/>
    </row>
    <row r="33" spans="1:6" ht="17.25" customHeight="1">
      <c r="A33" s="147" t="s">
        <v>48</v>
      </c>
      <c r="B33" s="148"/>
      <c r="C33" s="148"/>
      <c r="D33" s="148"/>
      <c r="E33" s="148"/>
      <c r="F33" s="149"/>
    </row>
    <row r="34" spans="1:8" ht="36" customHeight="1">
      <c r="A34" s="84" t="s">
        <v>16</v>
      </c>
      <c r="B34" s="85" t="s">
        <v>0</v>
      </c>
      <c r="C34" s="85" t="s">
        <v>1</v>
      </c>
      <c r="D34" s="85" t="s">
        <v>14</v>
      </c>
      <c r="E34" s="85" t="s">
        <v>15</v>
      </c>
      <c r="F34" s="86" t="s">
        <v>10</v>
      </c>
      <c r="H34" s="72"/>
    </row>
    <row r="35" spans="1:6" ht="2.25" customHeight="1">
      <c r="A35" s="87">
        <v>1</v>
      </c>
      <c r="B35" s="88">
        <f>$E$31*C5*1920</f>
        <v>7871.999999999999</v>
      </c>
      <c r="C35" s="88">
        <f>$E$31*C6*1920</f>
        <v>2227.2</v>
      </c>
      <c r="D35" s="88">
        <f>B35+C35</f>
        <v>10099.199999999999</v>
      </c>
      <c r="E35" s="88">
        <f>$E$31*C13</f>
        <v>17693.79</v>
      </c>
      <c r="F35" s="89">
        <f>D35+E35</f>
        <v>27792.989999999998</v>
      </c>
    </row>
    <row r="36" spans="1:8" ht="24.75" customHeight="1">
      <c r="A36" s="90"/>
      <c r="B36" s="91">
        <f>SUBTOTAL(109,B35:B35)</f>
        <v>7871.999999999999</v>
      </c>
      <c r="C36" s="91">
        <f>SUBTOTAL(109,C35:C35)</f>
        <v>2227.2</v>
      </c>
      <c r="D36" s="91">
        <f>SUBTOTAL(109,D35:D35)</f>
        <v>10099.199999999999</v>
      </c>
      <c r="E36" s="91">
        <f>SUBTOTAL(109,E35:E35)</f>
        <v>17693.79</v>
      </c>
      <c r="F36" s="92">
        <f>SUBTOTAL(109,F35:F35)</f>
        <v>27792.989999999998</v>
      </c>
      <c r="G36" s="72"/>
      <c r="H36" s="72"/>
    </row>
    <row r="37" spans="1:6" ht="18" customHeight="1" thickBot="1">
      <c r="A37" s="60"/>
      <c r="B37" s="61"/>
      <c r="C37" s="61"/>
      <c r="D37" s="61"/>
      <c r="E37" s="61"/>
      <c r="F37" s="62"/>
    </row>
    <row r="38" spans="1:8" ht="24.75" customHeight="1" thickTop="1">
      <c r="A38" s="150" t="s">
        <v>49</v>
      </c>
      <c r="B38" s="151"/>
      <c r="C38" s="151"/>
      <c r="D38" s="151"/>
      <c r="E38" s="151"/>
      <c r="F38" s="152"/>
      <c r="G38" s="72"/>
      <c r="H38" s="72"/>
    </row>
    <row r="39" spans="1:6" ht="15">
      <c r="A39" s="84"/>
      <c r="B39" s="85" t="s">
        <v>0</v>
      </c>
      <c r="C39" s="85" t="s">
        <v>1</v>
      </c>
      <c r="D39" s="85" t="s">
        <v>14</v>
      </c>
      <c r="E39" s="85" t="s">
        <v>15</v>
      </c>
      <c r="F39" s="86" t="s">
        <v>10</v>
      </c>
    </row>
    <row r="40" spans="1:6" ht="2.25" customHeight="1" thickBot="1">
      <c r="A40" s="93">
        <v>1</v>
      </c>
      <c r="B40" s="88">
        <f>$E$31*$C$5*1440</f>
        <v>5903.999999999999</v>
      </c>
      <c r="C40" s="88">
        <f>$E$31*$C$6*1440</f>
        <v>1670.3999999999999</v>
      </c>
      <c r="D40" s="88">
        <f>B40+C40</f>
        <v>7574.399999999999</v>
      </c>
      <c r="E40" s="88">
        <f>$E$31*C14</f>
        <v>13305.3</v>
      </c>
      <c r="F40" s="89">
        <f>D40+E40</f>
        <v>20879.699999999997</v>
      </c>
    </row>
    <row r="41" spans="1:6" ht="23.25" customHeight="1" thickBot="1" thickTop="1">
      <c r="A41" s="94"/>
      <c r="B41" s="98">
        <f>SUM(B40:B40)</f>
        <v>5903.999999999999</v>
      </c>
      <c r="C41" s="99">
        <f>SUM(C40:C40)</f>
        <v>1670.3999999999999</v>
      </c>
      <c r="D41" s="99">
        <f>SUM(D40:D40)</f>
        <v>7574.399999999999</v>
      </c>
      <c r="E41" s="99">
        <f>SUM(E40:E40)</f>
        <v>13305.3</v>
      </c>
      <c r="F41" s="100">
        <f>SUM(F40:F40)</f>
        <v>20879.699999999997</v>
      </c>
    </row>
  </sheetData>
  <sheetProtection/>
  <mergeCells count="17">
    <mergeCell ref="A28:D28"/>
    <mergeCell ref="A31:D31"/>
    <mergeCell ref="E31:F31"/>
    <mergeCell ref="A33:F33"/>
    <mergeCell ref="A38:F38"/>
    <mergeCell ref="A19:B19"/>
    <mergeCell ref="A23:E23"/>
    <mergeCell ref="A24:D24"/>
    <mergeCell ref="A25:D25"/>
    <mergeCell ref="A26:D26"/>
    <mergeCell ref="A27:D27"/>
    <mergeCell ref="A2:F2"/>
    <mergeCell ref="A5:A6"/>
    <mergeCell ref="A8:C8"/>
    <mergeCell ref="A13:B13"/>
    <mergeCell ref="A14:B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ALONSO CONESA, AGUSTIN</cp:lastModifiedBy>
  <cp:lastPrinted>2022-04-29T10:22:01Z</cp:lastPrinted>
  <dcterms:created xsi:type="dcterms:W3CDTF">2009-11-08T17:04:34Z</dcterms:created>
  <dcterms:modified xsi:type="dcterms:W3CDTF">2024-06-19T10:52:06Z</dcterms:modified>
  <cp:category/>
  <cp:version/>
  <cp:contentType/>
  <cp:contentStatus/>
</cp:coreProperties>
</file>